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70" windowWidth="9975" windowHeight="6060"/>
  </bookViews>
  <sheets>
    <sheet name="Formula di POISSON" sheetId="1" r:id="rId1"/>
    <sheet name="Sviluppo formula POISSON" sheetId="2" r:id="rId2"/>
  </sheets>
  <calcPr calcId="124519"/>
</workbook>
</file>

<file path=xl/calcChain.xml><?xml version="1.0" encoding="utf-8"?>
<calcChain xmlns="http://schemas.openxmlformats.org/spreadsheetml/2006/main">
  <c r="D10" i="2"/>
  <c r="B10"/>
  <c r="D8"/>
  <c r="B7"/>
  <c r="D6"/>
  <c r="B5"/>
  <c r="B12" l="1"/>
  <c r="I7" s="1"/>
  <c r="B14"/>
  <c r="I15" s="1"/>
  <c r="I11" l="1"/>
  <c r="J17" i="1" s="1"/>
  <c r="I16" i="2"/>
  <c r="O17" i="1" s="1"/>
  <c r="I8" i="2"/>
  <c r="I13"/>
  <c r="I17"/>
  <c r="P17" i="1" s="1"/>
  <c r="I12" i="2"/>
  <c r="K17" i="1" s="1"/>
  <c r="I14" i="2"/>
  <c r="M17" i="1" s="1"/>
  <c r="N17"/>
  <c r="L17"/>
  <c r="C16" i="2"/>
  <c r="L12" s="1"/>
  <c r="I4"/>
  <c r="I6"/>
  <c r="I3"/>
  <c r="I2"/>
  <c r="I5"/>
  <c r="P18" i="1" l="1"/>
  <c r="L18"/>
  <c r="O18"/>
  <c r="M18"/>
  <c r="J18"/>
  <c r="N18"/>
  <c r="K18"/>
  <c r="L13" i="2"/>
  <c r="M13" s="1"/>
  <c r="P12" i="1"/>
  <c r="N12"/>
  <c r="L12"/>
  <c r="J12"/>
  <c r="O12"/>
  <c r="M12"/>
  <c r="K12"/>
  <c r="O16"/>
  <c r="M16"/>
  <c r="K16"/>
  <c r="P16"/>
  <c r="N16"/>
  <c r="L16"/>
  <c r="J16"/>
  <c r="P15"/>
  <c r="N15"/>
  <c r="L15"/>
  <c r="J15"/>
  <c r="O15"/>
  <c r="M15"/>
  <c r="K15"/>
  <c r="P13"/>
  <c r="N13"/>
  <c r="J13"/>
  <c r="O13"/>
  <c r="M13"/>
  <c r="K13"/>
  <c r="L13"/>
  <c r="O14"/>
  <c r="M14"/>
  <c r="K14"/>
  <c r="P14"/>
  <c r="N14"/>
  <c r="L14"/>
  <c r="J14"/>
  <c r="L30" i="2" l="1"/>
  <c r="L29" s="1"/>
  <c r="E11" i="1" s="1"/>
  <c r="F11" s="1"/>
  <c r="L36" i="2"/>
  <c r="M36" s="1"/>
  <c r="N27"/>
  <c r="O27" s="1"/>
  <c r="F22" i="1" s="1"/>
  <c r="F23" s="1"/>
  <c r="L33" i="2"/>
  <c r="M33" s="1"/>
  <c r="E12" i="1"/>
  <c r="F12" s="1"/>
  <c r="N23" i="2"/>
  <c r="O23" s="1"/>
  <c r="D22" i="1" s="1"/>
  <c r="D23" s="1"/>
  <c r="N25" i="2"/>
  <c r="O25" s="1"/>
  <c r="E22" i="1" s="1"/>
  <c r="E23" s="1"/>
  <c r="L39" i="2"/>
  <c r="M39" s="1"/>
  <c r="L42"/>
  <c r="M29" l="1"/>
  <c r="L38"/>
  <c r="M38" s="1"/>
  <c r="E18" i="1"/>
  <c r="F18" s="1"/>
  <c r="M30" i="2"/>
  <c r="L35"/>
  <c r="E17" i="1" s="1"/>
  <c r="F17" s="1"/>
  <c r="E15"/>
  <c r="F15" s="1"/>
  <c r="M35" i="2"/>
  <c r="D25" i="1"/>
  <c r="L32" i="2"/>
  <c r="L41"/>
  <c r="M41" s="1"/>
  <c r="M42"/>
  <c r="M32" l="1"/>
  <c r="E14" i="1"/>
  <c r="F14" s="1"/>
</calcChain>
</file>

<file path=xl/sharedStrings.xml><?xml version="1.0" encoding="utf-8"?>
<sst xmlns="http://schemas.openxmlformats.org/spreadsheetml/2006/main" count="84" uniqueCount="54">
  <si>
    <t>X</t>
  </si>
  <si>
    <t>OVER 1,5</t>
  </si>
  <si>
    <t>UNDER 1,5</t>
  </si>
  <si>
    <t>OVER 2,5</t>
  </si>
  <si>
    <t>UNDER 2,5</t>
  </si>
  <si>
    <t>OVER 3,5</t>
  </si>
  <si>
    <t>UNDER 3,5</t>
  </si>
  <si>
    <t>f(x)=</t>
  </si>
  <si>
    <t>(λ^x∙e^-λ)/x!</t>
  </si>
  <si>
    <t>A</t>
  </si>
  <si>
    <t>Fattoriale</t>
  </si>
  <si>
    <t>FORMULA</t>
  </si>
  <si>
    <t>x=</t>
  </si>
  <si>
    <t>Sq A</t>
  </si>
  <si>
    <t>_</t>
  </si>
  <si>
    <t>Sq B</t>
  </si>
  <si>
    <t>A=</t>
  </si>
  <si>
    <t>GFC sq casa/tot partite + GST sq. Ospite/tot parite fuori casa</t>
  </si>
  <si>
    <t>Fatti Casa</t>
  </si>
  <si>
    <t>Fatti Trasferta</t>
  </si>
  <si>
    <t>B=</t>
  </si>
  <si>
    <t>GSC sq casa/tot partite casa + GFT sq. Ospite/partite fuori</t>
  </si>
  <si>
    <t>Subiti Casa</t>
  </si>
  <si>
    <t>Subiti Trasferta</t>
  </si>
  <si>
    <t>Tot CASA</t>
  </si>
  <si>
    <t>Tot FUORI</t>
  </si>
  <si>
    <t>B</t>
  </si>
  <si>
    <t>HOME</t>
  </si>
  <si>
    <t>AWAY</t>
  </si>
  <si>
    <t>e=</t>
  </si>
  <si>
    <t>RISULTATI</t>
  </si>
  <si>
    <t>esiti finali</t>
  </si>
  <si>
    <t>1 (somma tutte le vittorie)</t>
  </si>
  <si>
    <t>X(somma le probabilità dei pareggi)</t>
  </si>
  <si>
    <t>2(somma sconfitte)</t>
  </si>
  <si>
    <t>OVER 4,5</t>
  </si>
  <si>
    <t>Sistema progettato e realizzato da Chupa</t>
  </si>
  <si>
    <t>UNDER 4,5</t>
  </si>
  <si>
    <t>http://www.quotescommessecalcio.com</t>
  </si>
  <si>
    <t>OVER 5,5</t>
  </si>
  <si>
    <t>UNDER 5,5</t>
  </si>
  <si>
    <t>goal fatti</t>
  </si>
  <si>
    <t>goal subiti</t>
  </si>
  <si>
    <t>num partite</t>
  </si>
  <si>
    <t>UNDER - OVER</t>
  </si>
  <si>
    <t>QUOTE</t>
  </si>
  <si>
    <t>Segno</t>
  </si>
  <si>
    <t>Percentuale</t>
  </si>
  <si>
    <t>Lavagna</t>
  </si>
  <si>
    <t>NB: le previsioni sul numero di gol vanno lette in orizzontale per la squadra di casa e in verticale per quella fuori.</t>
  </si>
  <si>
    <t>NB: per iniziare a usare il foglio di calcolo sarà sufficiente cancellare i valori nelle celle arancio e</t>
  </si>
  <si>
    <t>sostituirli con i valori delle squadre per le quali si intende calcolare l'esito finale</t>
  </si>
  <si>
    <t>N° GOL</t>
  </si>
  <si>
    <t>EX: 2-0 per la squadra in casa ha il 4,87% di probabilità di uscita, lo 0-2 per la squadra fuori casa ha il 7,50%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</si>
</sst>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8000"/>
      <name val="Calibri"/>
    </font>
    <font>
      <sz val="11"/>
      <color rgb="FFFF0000"/>
      <name val="Calibri"/>
    </font>
    <font>
      <sz val="8"/>
      <color rgb="FF000000"/>
      <name val="Arial"/>
    </font>
    <font>
      <u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0" tint="-4.9989318521683403E-2"/>
      <name val="Calibri"/>
      <family val="2"/>
    </font>
    <font>
      <sz val="18"/>
      <color rgb="FF000000"/>
      <name val="Calibri"/>
      <family val="2"/>
    </font>
    <font>
      <b/>
      <sz val="11"/>
      <color theme="1" tint="4.9989318521683403E-2"/>
      <name val="Calibri"/>
      <family val="2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rgb="FFCF4D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0" fillId="3" borderId="0" xfId="0" applyFont="1" applyFill="1" applyBorder="1"/>
    <xf numFmtId="0" fontId="1" fillId="2" borderId="2" xfId="0" applyFont="1" applyFill="1" applyBorder="1" applyAlignment="1">
      <alignment horizontal="center"/>
    </xf>
    <xf numFmtId="0" fontId="0" fillId="4" borderId="0" xfId="0" applyFont="1" applyFill="1" applyBorder="1"/>
    <xf numFmtId="0" fontId="3" fillId="0" borderId="0" xfId="0" applyFont="1"/>
    <xf numFmtId="2" fontId="0" fillId="0" borderId="0" xfId="0" applyNumberFormat="1" applyFont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2" fontId="1" fillId="3" borderId="0" xfId="0" applyNumberFormat="1" applyFont="1" applyFill="1" applyBorder="1" applyAlignment="1">
      <alignment horizontal="center"/>
    </xf>
    <xf numFmtId="2" fontId="1" fillId="5" borderId="0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5" borderId="0" xfId="0" applyFont="1" applyFill="1" applyBorder="1"/>
    <xf numFmtId="0" fontId="5" fillId="0" borderId="0" xfId="0" applyFont="1"/>
    <xf numFmtId="0" fontId="9" fillId="7" borderId="1" xfId="0" applyFont="1" applyFill="1" applyBorder="1" applyAlignment="1">
      <alignment horizontal="center"/>
    </xf>
    <xf numFmtId="2" fontId="10" fillId="6" borderId="1" xfId="0" applyNumberFormat="1" applyFont="1" applyFill="1" applyBorder="1" applyAlignment="1">
      <alignment horizontal="center"/>
    </xf>
    <xf numFmtId="0" fontId="0" fillId="8" borderId="0" xfId="0" applyFont="1" applyFill="1" applyAlignment="1"/>
    <xf numFmtId="0" fontId="0" fillId="8" borderId="0" xfId="0" applyFont="1" applyFill="1"/>
    <xf numFmtId="0" fontId="7" fillId="8" borderId="0" xfId="0" applyFont="1" applyFill="1" applyAlignment="1"/>
    <xf numFmtId="0" fontId="1" fillId="8" borderId="0" xfId="0" applyFont="1" applyFill="1" applyAlignment="1">
      <alignment horizontal="center"/>
    </xf>
    <xf numFmtId="0" fontId="1" fillId="8" borderId="0" xfId="0" applyFont="1" applyFill="1" applyAlignment="1">
      <alignment horizontal="left"/>
    </xf>
    <xf numFmtId="0" fontId="0" fillId="8" borderId="0" xfId="0" applyFont="1" applyFill="1" applyAlignment="1">
      <alignment horizontal="center"/>
    </xf>
    <xf numFmtId="0" fontId="8" fillId="8" borderId="0" xfId="0" applyFont="1" applyFill="1" applyAlignment="1">
      <alignment horizontal="left" vertical="center"/>
    </xf>
    <xf numFmtId="0" fontId="0" fillId="9" borderId="1" xfId="0" applyFont="1" applyFill="1" applyBorder="1"/>
    <xf numFmtId="2" fontId="0" fillId="9" borderId="1" xfId="1" applyNumberFormat="1" applyFont="1" applyFill="1" applyBorder="1" applyAlignment="1">
      <alignment horizontal="center"/>
    </xf>
    <xf numFmtId="0" fontId="0" fillId="8" borderId="1" xfId="0" applyFont="1" applyFill="1" applyBorder="1"/>
    <xf numFmtId="2" fontId="0" fillId="8" borderId="1" xfId="1" applyNumberFormat="1" applyFont="1" applyFill="1" applyBorder="1" applyAlignment="1">
      <alignment horizontal="center"/>
    </xf>
    <xf numFmtId="0" fontId="8" fillId="8" borderId="0" xfId="0" applyFont="1" applyFill="1"/>
    <xf numFmtId="0" fontId="8" fillId="8" borderId="0" xfId="0" applyFont="1" applyFill="1" applyBorder="1" applyAlignment="1"/>
    <xf numFmtId="2" fontId="0" fillId="8" borderId="0" xfId="0" applyNumberFormat="1" applyFont="1" applyFill="1" applyAlignment="1">
      <alignment horizontal="center"/>
    </xf>
    <xf numFmtId="0" fontId="0" fillId="10" borderId="1" xfId="0" applyFont="1" applyFill="1" applyBorder="1"/>
    <xf numFmtId="2" fontId="0" fillId="10" borderId="1" xfId="1" applyNumberFormat="1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/>
    </xf>
    <xf numFmtId="2" fontId="11" fillId="11" borderId="1" xfId="0" applyNumberFormat="1" applyFont="1" applyFill="1" applyBorder="1" applyAlignment="1">
      <alignment horizontal="center"/>
    </xf>
    <xf numFmtId="2" fontId="11" fillId="6" borderId="1" xfId="0" applyNumberFormat="1" applyFont="1" applyFill="1" applyBorder="1" applyAlignment="1">
      <alignment horizontal="center"/>
    </xf>
    <xf numFmtId="0" fontId="0" fillId="8" borderId="3" xfId="0" applyFont="1" applyFill="1" applyBorder="1"/>
    <xf numFmtId="2" fontId="0" fillId="8" borderId="3" xfId="0" applyNumberFormat="1" applyFont="1" applyFill="1" applyBorder="1"/>
    <xf numFmtId="0" fontId="0" fillId="10" borderId="3" xfId="0" applyFont="1" applyFill="1" applyBorder="1"/>
    <xf numFmtId="0" fontId="12" fillId="8" borderId="0" xfId="0" applyFont="1" applyFill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mruColors>
      <color rgb="FFCF4D3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38100</xdr:colOff>
      <xdr:row>6</xdr:row>
      <xdr:rowOff>19050</xdr:rowOff>
    </xdr:to>
    <xdr:pic>
      <xdr:nvPicPr>
        <xdr:cNvPr id="2" name="Immagine 1" descr="advancedbetting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96227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uotescommessecalci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25"/>
  <sheetViews>
    <sheetView tabSelected="1" workbookViewId="0">
      <selection activeCell="S30" sqref="S30"/>
    </sheetView>
  </sheetViews>
  <sheetFormatPr defaultColWidth="15.140625" defaultRowHeight="15.75" customHeight="1"/>
  <cols>
    <col min="1" max="1" width="12" style="21" customWidth="1"/>
    <col min="2" max="2" width="8" style="21" customWidth="1"/>
    <col min="3" max="3" width="12" style="21" customWidth="1"/>
    <col min="4" max="6" width="13.140625" style="21" customWidth="1"/>
    <col min="7" max="7" width="2.42578125" style="21" customWidth="1"/>
    <col min="8" max="8" width="10.85546875" style="21" customWidth="1"/>
    <col min="9" max="16" width="10.7109375" style="21" customWidth="1"/>
    <col min="17" max="16384" width="15.140625" style="21"/>
  </cols>
  <sheetData>
    <row r="3" spans="1:16" ht="14.25" customHeight="1">
      <c r="D3" s="22"/>
      <c r="E3" s="22"/>
    </row>
    <row r="4" spans="1:16" ht="14.25" customHeight="1">
      <c r="D4" s="22"/>
      <c r="E4" s="22"/>
    </row>
    <row r="5" spans="1:16" ht="14.25" customHeight="1">
      <c r="D5" s="22"/>
      <c r="E5" s="22"/>
    </row>
    <row r="6" spans="1:16" ht="14.25" customHeight="1">
      <c r="D6" s="22"/>
      <c r="E6" s="22"/>
    </row>
    <row r="7" spans="1:16" ht="14.25" customHeight="1">
      <c r="A7" s="27" t="s">
        <v>50</v>
      </c>
      <c r="D7" s="22"/>
      <c r="E7" s="22"/>
    </row>
    <row r="8" spans="1:16" ht="14.25" customHeight="1">
      <c r="A8" s="27" t="s">
        <v>51</v>
      </c>
      <c r="D8" s="22"/>
      <c r="E8" s="22"/>
      <c r="F8" s="22"/>
      <c r="G8" s="22"/>
      <c r="H8" s="22"/>
      <c r="I8" s="22"/>
    </row>
    <row r="9" spans="1:16" ht="14.25" customHeight="1">
      <c r="A9" s="23"/>
      <c r="D9" s="22"/>
      <c r="E9" s="22"/>
      <c r="F9" s="22"/>
      <c r="G9" s="22"/>
      <c r="H9" s="22"/>
      <c r="I9" s="22"/>
    </row>
    <row r="10" spans="1:16" ht="14.25" customHeight="1">
      <c r="A10" s="24" t="s">
        <v>27</v>
      </c>
      <c r="B10" s="24"/>
      <c r="C10" s="22"/>
      <c r="D10" s="25" t="s">
        <v>44</v>
      </c>
      <c r="E10" s="26"/>
      <c r="F10" s="22"/>
      <c r="G10" s="22"/>
      <c r="H10" s="22"/>
      <c r="I10" s="43" t="s">
        <v>52</v>
      </c>
      <c r="J10" s="24" t="s">
        <v>28</v>
      </c>
      <c r="K10" s="22"/>
      <c r="L10" s="22"/>
      <c r="M10" s="22"/>
      <c r="N10" s="22"/>
      <c r="O10" s="22"/>
      <c r="P10" s="22"/>
    </row>
    <row r="11" spans="1:16" ht="14.25" customHeight="1">
      <c r="A11" s="27" t="s">
        <v>41</v>
      </c>
      <c r="B11" s="19">
        <v>18</v>
      </c>
      <c r="D11" s="28" t="s">
        <v>1</v>
      </c>
      <c r="E11" s="29">
        <f>'Sviluppo formula POISSON'!L29</f>
        <v>75.284776482838666</v>
      </c>
      <c r="F11" s="38">
        <f t="shared" ref="F11:F12" si="0">(100/E11)</f>
        <v>1.3282897907360491</v>
      </c>
      <c r="I11" s="40"/>
      <c r="J11" s="42">
        <v>0</v>
      </c>
      <c r="K11" s="42">
        <v>1</v>
      </c>
      <c r="L11" s="42">
        <v>2</v>
      </c>
      <c r="M11" s="42">
        <v>3</v>
      </c>
      <c r="N11" s="42">
        <v>4</v>
      </c>
      <c r="O11" s="42">
        <v>5</v>
      </c>
      <c r="P11" s="42">
        <v>6</v>
      </c>
    </row>
    <row r="12" spans="1:16" ht="14.25" customHeight="1">
      <c r="A12" s="27" t="s">
        <v>42</v>
      </c>
      <c r="B12" s="19">
        <v>16</v>
      </c>
      <c r="C12" s="22"/>
      <c r="D12" s="30" t="s">
        <v>2</v>
      </c>
      <c r="E12" s="31">
        <f>'Sviluppo formula POISSON'!L30</f>
        <v>24.715223517161334</v>
      </c>
      <c r="F12" s="39">
        <f t="shared" si="0"/>
        <v>4.0460892425497876</v>
      </c>
      <c r="H12" s="24" t="s">
        <v>27</v>
      </c>
      <c r="I12" s="42">
        <v>0</v>
      </c>
      <c r="J12" s="41">
        <f>'Sviluppo formula POISSON'!I2*'Sviluppo formula POISSON'!$I$11*100</f>
        <v>6.6647793754142928</v>
      </c>
      <c r="K12" s="41">
        <f>'Sviluppo formula POISSON'!I2*'Sviluppo formula POISSON'!$I$12*100</f>
        <v>9.9971690631214383</v>
      </c>
      <c r="L12" s="41">
        <f>'Sviluppo formula POISSON'!I2*'Sviluppo formula POISSON'!$I$13*100</f>
        <v>7.4978767973410783</v>
      </c>
      <c r="M12" s="41">
        <f>'Sviluppo formula POISSON'!I2*'Sviluppo formula POISSON'!$I$14*100</f>
        <v>3.7489383986705391</v>
      </c>
      <c r="N12" s="41">
        <f>'Sviluppo formula POISSON'!I2*'Sviluppo formula POISSON'!$I$15*100</f>
        <v>1.4058518995014524</v>
      </c>
      <c r="O12" s="41">
        <f>'Sviluppo formula POISSON'!I2*'Sviluppo formula POISSON'!$I$16*100</f>
        <v>0.42175556985043561</v>
      </c>
      <c r="P12" s="41">
        <f>'Sviluppo formula POISSON'!I2*'Sviluppo formula POISSON'!$I$17*100</f>
        <v>0.1054388924626089</v>
      </c>
    </row>
    <row r="13" spans="1:16" ht="14.25" customHeight="1">
      <c r="A13" s="27" t="s">
        <v>43</v>
      </c>
      <c r="B13" s="19">
        <v>12</v>
      </c>
      <c r="C13" s="22"/>
      <c r="D13" s="35"/>
      <c r="E13" s="36"/>
      <c r="F13" s="37"/>
      <c r="I13" s="42">
        <v>1</v>
      </c>
      <c r="J13" s="41">
        <f>'Sviluppo formula POISSON'!I3*'Sviluppo formula POISSON'!$I$11*100</f>
        <v>8.0532750786256031</v>
      </c>
      <c r="K13" s="41">
        <f>'Sviluppo formula POISSON'!I3*'Sviluppo formula POISSON'!$I$12*100</f>
        <v>12.079912617938405</v>
      </c>
      <c r="L13" s="41">
        <f>'Sviluppo formula POISSON'!I3*'Sviluppo formula POISSON'!$I$13*100</f>
        <v>9.0599344634538035</v>
      </c>
      <c r="M13" s="41">
        <f>'Sviluppo formula POISSON'!I3*'Sviluppo formula POISSON'!$I$14*100</f>
        <v>4.5299672317269017</v>
      </c>
      <c r="N13" s="41">
        <f>'Sviluppo formula POISSON'!I3*'Sviluppo formula POISSON'!$I$15*100</f>
        <v>1.6987377118975884</v>
      </c>
      <c r="O13" s="41">
        <f>'Sviluppo formula POISSON'!I3*'Sviluppo formula POISSON'!$I$16*100</f>
        <v>0.50962131356927642</v>
      </c>
      <c r="P13" s="41">
        <f>'Sviluppo formula POISSON'!I3*'Sviluppo formula POISSON'!$I$17*100</f>
        <v>0.12740532839231911</v>
      </c>
    </row>
    <row r="14" spans="1:16" ht="14.25" customHeight="1">
      <c r="D14" s="28" t="s">
        <v>3</v>
      </c>
      <c r="E14" s="29">
        <f>'Sviluppo formula POISSON'!L32</f>
        <v>50.841466707556215</v>
      </c>
      <c r="F14" s="38">
        <f t="shared" ref="F14:F15" si="1">(100/E14)</f>
        <v>1.9668984094264474</v>
      </c>
      <c r="H14" s="23"/>
      <c r="I14" s="42">
        <v>2</v>
      </c>
      <c r="J14" s="41">
        <f>'Sviluppo formula POISSON'!I4*'Sviluppo formula POISSON'!$I$11*100</f>
        <v>4.8655203600029679</v>
      </c>
      <c r="K14" s="41">
        <f>'Sviluppo formula POISSON'!I4*'Sviluppo formula POISSON'!$I$12*100</f>
        <v>7.2982805400044519</v>
      </c>
      <c r="L14" s="41">
        <f>'Sviluppo formula POISSON'!I4*'Sviluppo formula POISSON'!$I$13*100</f>
        <v>5.4737104050033389</v>
      </c>
      <c r="M14" s="41">
        <f>'Sviluppo formula POISSON'!I4*'Sviluppo formula POISSON'!$I$14*100</f>
        <v>2.7368552025016695</v>
      </c>
      <c r="N14" s="41">
        <f>'Sviluppo formula POISSON'!I4*'Sviluppo formula POISSON'!$I$15*100</f>
        <v>1.0263207009381261</v>
      </c>
      <c r="O14" s="41">
        <f>'Sviluppo formula POISSON'!I4*'Sviluppo formula POISSON'!$I$16*100</f>
        <v>0.30789621028143777</v>
      </c>
      <c r="P14" s="41">
        <f>'Sviluppo formula POISSON'!I4*'Sviluppo formula POISSON'!$I$17*100</f>
        <v>7.6974052570359441E-2</v>
      </c>
    </row>
    <row r="15" spans="1:16" ht="14.25" customHeight="1">
      <c r="A15" s="24" t="s">
        <v>28</v>
      </c>
      <c r="D15" s="30" t="s">
        <v>4</v>
      </c>
      <c r="E15" s="31">
        <f>'Sviluppo formula POISSON'!L33</f>
        <v>49.158533292443785</v>
      </c>
      <c r="F15" s="39">
        <f t="shared" si="1"/>
        <v>2.0342348174853115</v>
      </c>
      <c r="I15" s="42">
        <v>3</v>
      </c>
      <c r="J15" s="41">
        <f>'Sviluppo formula POISSON'!I5*'Sviluppo formula POISSON'!$I$11*100</f>
        <v>1.9597234783345283</v>
      </c>
      <c r="K15" s="41">
        <f>'Sviluppo formula POISSON'!I5*'Sviluppo formula POISSON'!$I$12*100</f>
        <v>2.9395852175017922</v>
      </c>
      <c r="L15" s="41">
        <f>'Sviluppo formula POISSON'!I5*'Sviluppo formula POISSON'!$I$13*100</f>
        <v>2.2046889131263443</v>
      </c>
      <c r="M15" s="41">
        <f>'Sviluppo formula POISSON'!I5*'Sviluppo formula POISSON'!$I$14*100</f>
        <v>1.1023444565631721</v>
      </c>
      <c r="N15" s="41">
        <f>'Sviluppo formula POISSON'!I5*'Sviluppo formula POISSON'!$I$15*100</f>
        <v>0.41337917121118961</v>
      </c>
      <c r="O15" s="41">
        <f>'Sviluppo formula POISSON'!I5*'Sviluppo formula POISSON'!$I$16*100</f>
        <v>0.12401375136335688</v>
      </c>
      <c r="P15" s="41">
        <f>'Sviluppo formula POISSON'!I5*'Sviluppo formula POISSON'!$I$17*100</f>
        <v>3.1003437840839219E-2</v>
      </c>
    </row>
    <row r="16" spans="1:16" ht="14.25" customHeight="1">
      <c r="A16" s="32" t="s">
        <v>41</v>
      </c>
      <c r="B16" s="19">
        <v>20</v>
      </c>
      <c r="D16" s="35"/>
      <c r="E16" s="36"/>
      <c r="F16" s="37"/>
      <c r="I16" s="42">
        <v>4</v>
      </c>
      <c r="J16" s="41">
        <f>'Sviluppo formula POISSON'!I6*'Sviluppo formula POISSON'!$I$11*100</f>
        <v>0.59199980074688874</v>
      </c>
      <c r="K16" s="41">
        <f>'Sviluppo formula POISSON'!I6*'Sviluppo formula POISSON'!$I$12*100</f>
        <v>0.88799970112033322</v>
      </c>
      <c r="L16" s="41">
        <f>'Sviluppo formula POISSON'!I6*'Sviluppo formula POISSON'!$I$13*100</f>
        <v>0.66599977584024983</v>
      </c>
      <c r="M16" s="41">
        <f>'Sviluppo formula POISSON'!I6*'Sviluppo formula POISSON'!$I$14*100</f>
        <v>0.33299988792012492</v>
      </c>
      <c r="N16" s="41">
        <f>'Sviluppo formula POISSON'!I6*'Sviluppo formula POISSON'!$I$15*100</f>
        <v>0.12487495797004686</v>
      </c>
      <c r="O16" s="41">
        <f>'Sviluppo formula POISSON'!I6*'Sviluppo formula POISSON'!$I$16*100</f>
        <v>3.7462487391014057E-2</v>
      </c>
      <c r="P16" s="41">
        <f>'Sviluppo formula POISSON'!I6*'Sviluppo formula POISSON'!$I$17*100</f>
        <v>9.3656218477535143E-3</v>
      </c>
    </row>
    <row r="17" spans="1:16" ht="14.25" customHeight="1">
      <c r="A17" s="32" t="s">
        <v>42</v>
      </c>
      <c r="B17" s="19">
        <v>11</v>
      </c>
      <c r="D17" s="28" t="s">
        <v>5</v>
      </c>
      <c r="E17" s="29">
        <f>'Sviluppo formula POISSON'!L35</f>
        <v>28.77458982709291</v>
      </c>
      <c r="F17" s="38">
        <f t="shared" ref="F17:F18" si="2">(100/E17)</f>
        <v>3.4752884611353982</v>
      </c>
      <c r="I17" s="42">
        <v>5</v>
      </c>
      <c r="J17" s="41">
        <f>'Sviluppo formula POISSON'!I7*'Sviluppo formula POISSON'!$I$11*100</f>
        <v>0.14306661851383146</v>
      </c>
      <c r="K17" s="41">
        <f>'Sviluppo formula POISSON'!I7*'Sviluppo formula POISSON'!$I$12*100</f>
        <v>0.21459992777074721</v>
      </c>
      <c r="L17" s="41">
        <f>'Sviluppo formula POISSON'!I7*'Sviluppo formula POISSON'!$I$13*100</f>
        <v>0.16094994582806038</v>
      </c>
      <c r="M17" s="41">
        <f>'Sviluppo formula POISSON'!I7*'Sviluppo formula POISSON'!$I$14*100</f>
        <v>8.0474972914030191E-2</v>
      </c>
      <c r="N17" s="41">
        <f>'Sviluppo formula POISSON'!I7*'Sviluppo formula POISSON'!$I$15*100</f>
        <v>3.0178114842761328E-2</v>
      </c>
      <c r="O17" s="41">
        <f>'Sviluppo formula POISSON'!I7*'Sviluppo formula POISSON'!$I$16*100</f>
        <v>9.0534344528283971E-3</v>
      </c>
      <c r="P17" s="41">
        <f>'Sviluppo formula POISSON'!I7*'Sviluppo formula POISSON'!$I$17*100</f>
        <v>2.2633586132070993E-3</v>
      </c>
    </row>
    <row r="18" spans="1:16" ht="14.25" customHeight="1">
      <c r="A18" s="33" t="s">
        <v>43</v>
      </c>
      <c r="B18" s="19">
        <v>12</v>
      </c>
      <c r="D18" s="30" t="s">
        <v>6</v>
      </c>
      <c r="E18" s="31">
        <f>'Sviluppo formula POISSON'!L36</f>
        <v>71.22541017290709</v>
      </c>
      <c r="F18" s="39">
        <f t="shared" si="2"/>
        <v>1.4039933186378233</v>
      </c>
      <c r="I18" s="42">
        <v>6</v>
      </c>
      <c r="J18" s="41">
        <f>'Sviluppo formula POISSON'!I8*'Sviluppo formula POISSON'!$I$11*100</f>
        <v>2.881202733959105E-2</v>
      </c>
      <c r="K18" s="41">
        <f>'Sviluppo formula POISSON'!I8*'Sviluppo formula POISSON'!$I$12*100</f>
        <v>4.3218041009386574E-2</v>
      </c>
      <c r="L18" s="41">
        <f>'Sviluppo formula POISSON'!I8*'Sviluppo formula POISSON'!$I$13*100</f>
        <v>3.2413530757039927E-2</v>
      </c>
      <c r="M18" s="41">
        <f>'Sviluppo formula POISSON'!I8*'Sviluppo formula POISSON'!$I$14*100</f>
        <v>1.6206765378519963E-2</v>
      </c>
      <c r="N18" s="41">
        <f>'Sviluppo formula POISSON'!I8*'Sviluppo formula POISSON'!$I$15*100</f>
        <v>6.0775370169449871E-3</v>
      </c>
      <c r="O18" s="41">
        <f>'Sviluppo formula POISSON'!I8*'Sviluppo formula POISSON'!$I$16*100</f>
        <v>1.823261105083496E-3</v>
      </c>
      <c r="P18" s="41">
        <f>'Sviluppo formula POISSON'!I8*'Sviluppo formula POISSON'!$I$17*100</f>
        <v>4.55815276270874E-4</v>
      </c>
    </row>
    <row r="19" spans="1:16" ht="14.25" customHeight="1">
      <c r="D19" s="22"/>
      <c r="E19" s="22"/>
      <c r="F19" s="22"/>
      <c r="G19" s="22"/>
      <c r="H19" s="22"/>
    </row>
    <row r="20" spans="1:16" ht="14.25" customHeight="1">
      <c r="D20" s="25" t="s">
        <v>45</v>
      </c>
      <c r="E20" s="22"/>
      <c r="F20" s="22"/>
      <c r="G20" s="22"/>
      <c r="H20" s="22"/>
      <c r="I20" s="32" t="s">
        <v>49</v>
      </c>
      <c r="J20" s="32"/>
      <c r="K20" s="32"/>
      <c r="L20" s="32"/>
      <c r="M20" s="32"/>
      <c r="N20" s="32"/>
      <c r="O20" s="32"/>
      <c r="P20" s="32"/>
    </row>
    <row r="21" spans="1:16" ht="14.25" customHeight="1">
      <c r="D21" s="24">
        <v>1</v>
      </c>
      <c r="E21" s="24" t="s">
        <v>0</v>
      </c>
      <c r="F21" s="24">
        <v>2</v>
      </c>
      <c r="G21" s="22"/>
      <c r="H21" s="22"/>
      <c r="I21" s="32" t="s">
        <v>53</v>
      </c>
      <c r="J21" s="32"/>
      <c r="K21" s="32"/>
      <c r="L21" s="32"/>
      <c r="M21" s="32"/>
      <c r="N21" s="32"/>
      <c r="O21" s="32"/>
      <c r="P21" s="32"/>
    </row>
    <row r="22" spans="1:16" ht="23.25">
      <c r="A22" s="22"/>
      <c r="B22" s="22"/>
      <c r="C22" s="32" t="s">
        <v>46</v>
      </c>
      <c r="D22" s="20">
        <f>'Sviluppo formula POISSON'!O23</f>
        <v>3.2724768811068081</v>
      </c>
      <c r="E22" s="20">
        <f>'Sviluppo formula POISSON'!O25</f>
        <v>3.9284810498129037</v>
      </c>
      <c r="F22" s="20">
        <f>'Sviluppo formula POISSON'!O27</f>
        <v>2.2795539844012538</v>
      </c>
      <c r="G22" s="22"/>
      <c r="H22" s="22"/>
      <c r="I22" s="22"/>
    </row>
    <row r="23" spans="1:16" ht="14.25" customHeight="1">
      <c r="A23" s="22"/>
      <c r="B23" s="26"/>
      <c r="C23" s="32" t="s">
        <v>47</v>
      </c>
      <c r="D23" s="34">
        <f t="shared" ref="D23:F23" si="3">100/D22</f>
        <v>30.557893495699279</v>
      </c>
      <c r="E23" s="34">
        <f t="shared" si="3"/>
        <v>25.455131062618353</v>
      </c>
      <c r="F23" s="34">
        <f t="shared" si="3"/>
        <v>43.868230664546395</v>
      </c>
      <c r="G23" s="22"/>
      <c r="H23" s="22"/>
      <c r="I23" s="22"/>
    </row>
    <row r="24" spans="1:16" ht="15.75" customHeight="1">
      <c r="C24" s="32"/>
      <c r="D24" s="22"/>
      <c r="E24" s="22"/>
      <c r="F24" s="22"/>
    </row>
    <row r="25" spans="1:16" ht="15.75" customHeight="1">
      <c r="C25" s="32" t="s">
        <v>48</v>
      </c>
      <c r="D25" s="34">
        <f>D23+E23+F23</f>
        <v>99.881255222864027</v>
      </c>
      <c r="F25" s="22"/>
    </row>
  </sheetData>
  <sheetProtection password="E5DB" sheet="1" objects="1" scenarios="1"/>
  <protectedRanges>
    <protectedRange sqref="B16:B18" name="Away"/>
    <protectedRange sqref="B11:B13" name="Home"/>
  </protectedRange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2"/>
  <sheetViews>
    <sheetView workbookViewId="0">
      <selection sqref="A1:XFD1048576"/>
    </sheetView>
  </sheetViews>
  <sheetFormatPr defaultColWidth="15.140625" defaultRowHeight="15.75" customHeight="1"/>
  <cols>
    <col min="1" max="1" width="16.28515625" customWidth="1"/>
    <col min="2" max="2" width="7" customWidth="1"/>
    <col min="3" max="3" width="12.42578125" customWidth="1"/>
    <col min="4" max="10" width="7" customWidth="1"/>
    <col min="11" max="11" width="8.85546875" customWidth="1"/>
    <col min="12" max="15" width="7" customWidth="1"/>
  </cols>
  <sheetData>
    <row r="1" spans="1:15" ht="14.25" customHeight="1">
      <c r="A1" s="1" t="s">
        <v>7</v>
      </c>
      <c r="B1" s="46" t="s">
        <v>8</v>
      </c>
      <c r="C1" s="45"/>
      <c r="F1" s="4" t="s">
        <v>9</v>
      </c>
      <c r="H1" s="1" t="s">
        <v>10</v>
      </c>
      <c r="I1" s="4" t="s">
        <v>11</v>
      </c>
      <c r="K1" s="1"/>
    </row>
    <row r="2" spans="1:15" ht="14.25" customHeight="1">
      <c r="A2" s="1"/>
      <c r="B2" s="3"/>
      <c r="C2" s="2"/>
      <c r="F2" s="1" t="s">
        <v>12</v>
      </c>
      <c r="G2" s="1">
        <v>0</v>
      </c>
      <c r="H2" s="1">
        <v>1</v>
      </c>
      <c r="I2" s="1">
        <f t="shared" ref="I2:I8" si="0">(($B$12^G2)*($B$16^(-$B$12)))/H2</f>
        <v>0.29869468908407648</v>
      </c>
      <c r="K2" s="1"/>
    </row>
    <row r="3" spans="1:15" ht="14.25" customHeight="1">
      <c r="A3" s="5" t="s">
        <v>13</v>
      </c>
      <c r="B3" s="4" t="s">
        <v>14</v>
      </c>
      <c r="C3" s="5" t="s">
        <v>15</v>
      </c>
      <c r="F3" s="1" t="s">
        <v>12</v>
      </c>
      <c r="G3" s="1">
        <v>1</v>
      </c>
      <c r="H3" s="1">
        <v>1</v>
      </c>
      <c r="I3" s="1">
        <f t="shared" si="0"/>
        <v>0.36092274930992574</v>
      </c>
      <c r="K3" s="1"/>
    </row>
    <row r="4" spans="1:15" ht="15" customHeight="1">
      <c r="A4" s="1"/>
      <c r="C4" s="1"/>
      <c r="F4" s="1" t="s">
        <v>12</v>
      </c>
      <c r="G4" s="1">
        <v>2</v>
      </c>
      <c r="H4" s="1">
        <v>2</v>
      </c>
      <c r="I4" s="1">
        <f t="shared" si="0"/>
        <v>0.21805749437474678</v>
      </c>
      <c r="K4" s="1" t="s">
        <v>16</v>
      </c>
      <c r="L4" s="46" t="s">
        <v>17</v>
      </c>
      <c r="M4" s="45"/>
      <c r="N4" s="45"/>
      <c r="O4" s="45"/>
    </row>
    <row r="5" spans="1:15" ht="15" customHeight="1">
      <c r="A5" s="6" t="s">
        <v>18</v>
      </c>
      <c r="B5" s="7">
        <f>'Formula di POISSON'!B11</f>
        <v>18</v>
      </c>
      <c r="C5" s="1"/>
      <c r="F5" s="1" t="s">
        <v>12</v>
      </c>
      <c r="G5" s="1">
        <v>3</v>
      </c>
      <c r="H5" s="1">
        <v>6</v>
      </c>
      <c r="I5" s="1">
        <f t="shared" si="0"/>
        <v>8.7828713012050766E-2</v>
      </c>
      <c r="K5" s="1"/>
    </row>
    <row r="6" spans="1:15" ht="15" customHeight="1">
      <c r="A6" s="1"/>
      <c r="C6" s="8" t="s">
        <v>19</v>
      </c>
      <c r="D6" s="7">
        <f>'Formula di POISSON'!B16</f>
        <v>20</v>
      </c>
      <c r="F6" s="1" t="s">
        <v>12</v>
      </c>
      <c r="G6" s="1">
        <v>4</v>
      </c>
      <c r="H6" s="1">
        <v>24</v>
      </c>
      <c r="I6" s="1">
        <f t="shared" si="0"/>
        <v>2.6531590389057003E-2</v>
      </c>
      <c r="K6" s="1" t="s">
        <v>20</v>
      </c>
      <c r="L6" s="1" t="s">
        <v>21</v>
      </c>
    </row>
    <row r="7" spans="1:15" ht="15" customHeight="1">
      <c r="A7" s="6" t="s">
        <v>22</v>
      </c>
      <c r="B7" s="7">
        <f>'Formula di POISSON'!B12</f>
        <v>16</v>
      </c>
      <c r="C7" s="1"/>
      <c r="F7" s="1" t="s">
        <v>12</v>
      </c>
      <c r="G7" s="9">
        <v>5</v>
      </c>
      <c r="H7" s="9">
        <v>120</v>
      </c>
      <c r="I7" s="9">
        <f t="shared" si="0"/>
        <v>6.4118010106887762E-3</v>
      </c>
      <c r="K7" s="1"/>
    </row>
    <row r="8" spans="1:15" ht="15" customHeight="1">
      <c r="A8" s="1"/>
      <c r="C8" s="8" t="s">
        <v>23</v>
      </c>
      <c r="D8" s="7">
        <f>'Formula di POISSON'!B17</f>
        <v>11</v>
      </c>
      <c r="F8" s="1" t="s">
        <v>12</v>
      </c>
      <c r="G8" s="9">
        <v>6</v>
      </c>
      <c r="H8" s="9">
        <v>720</v>
      </c>
      <c r="I8" s="9">
        <f t="shared" si="0"/>
        <v>1.291265481319267E-3</v>
      </c>
      <c r="K8" s="1"/>
    </row>
    <row r="9" spans="1:15" ht="15" customHeight="1">
      <c r="A9" s="1"/>
      <c r="C9" s="1"/>
      <c r="K9" s="1"/>
    </row>
    <row r="10" spans="1:15" ht="15" customHeight="1">
      <c r="A10" s="6" t="s">
        <v>24</v>
      </c>
      <c r="B10" s="7">
        <f>'Formula di POISSON'!B13</f>
        <v>12</v>
      </c>
      <c r="C10" s="8" t="s">
        <v>25</v>
      </c>
      <c r="D10" s="7">
        <f>'Formula di POISSON'!B18</f>
        <v>12</v>
      </c>
      <c r="F10" s="4" t="s">
        <v>26</v>
      </c>
      <c r="H10" s="1" t="s">
        <v>10</v>
      </c>
      <c r="I10" s="4" t="s">
        <v>11</v>
      </c>
      <c r="K10" s="1"/>
    </row>
    <row r="11" spans="1:15" ht="14.25" customHeight="1">
      <c r="A11" s="1"/>
      <c r="C11" s="1"/>
      <c r="F11" s="1" t="s">
        <v>12</v>
      </c>
      <c r="G11" s="1">
        <v>0</v>
      </c>
      <c r="H11" s="1">
        <v>1</v>
      </c>
      <c r="I11" s="1">
        <f t="shared" ref="I11:I17" si="1">(($B$14^G11)*($B$16^(-$B$14)))/H11</f>
        <v>0.2231301599586959</v>
      </c>
      <c r="K11" s="1"/>
    </row>
    <row r="12" spans="1:15" ht="14.25" customHeight="1">
      <c r="A12" s="1" t="s">
        <v>16</v>
      </c>
      <c r="B12" s="10">
        <f>((B5/B10)+(D8/D10))/2</f>
        <v>1.2083333333333333</v>
      </c>
      <c r="C12" s="1"/>
      <c r="F12" s="1" t="s">
        <v>12</v>
      </c>
      <c r="G12" s="1">
        <v>1</v>
      </c>
      <c r="H12" s="1">
        <v>1</v>
      </c>
      <c r="I12" s="1">
        <f t="shared" si="1"/>
        <v>0.33469523993804384</v>
      </c>
      <c r="K12" s="11" t="s">
        <v>27</v>
      </c>
      <c r="L12" s="12">
        <f>(B12*100)/C16</f>
        <v>44.61538461538462</v>
      </c>
    </row>
    <row r="13" spans="1:15" ht="14.25" customHeight="1">
      <c r="A13" s="1"/>
      <c r="B13" s="10"/>
      <c r="C13" s="1"/>
      <c r="F13" s="1" t="s">
        <v>12</v>
      </c>
      <c r="G13" s="1">
        <v>2</v>
      </c>
      <c r="H13" s="1">
        <v>2</v>
      </c>
      <c r="I13" s="1">
        <f t="shared" si="1"/>
        <v>0.25102142995353288</v>
      </c>
      <c r="K13" s="11" t="s">
        <v>28</v>
      </c>
      <c r="L13" s="12">
        <f>(100*B14)/C16</f>
        <v>55.384615384615394</v>
      </c>
      <c r="M13" s="1">
        <f>100/L13</f>
        <v>1.8055555555555554</v>
      </c>
    </row>
    <row r="14" spans="1:15" ht="14.25" customHeight="1">
      <c r="A14" s="1" t="s">
        <v>20</v>
      </c>
      <c r="B14" s="10">
        <f>((B7/B10)+(D6/D10))/2</f>
        <v>1.5</v>
      </c>
      <c r="C14" s="1"/>
      <c r="F14" s="1" t="s">
        <v>12</v>
      </c>
      <c r="G14" s="1">
        <v>3</v>
      </c>
      <c r="H14" s="1">
        <v>6</v>
      </c>
      <c r="I14" s="1">
        <f t="shared" si="1"/>
        <v>0.12551071497676644</v>
      </c>
      <c r="K14" s="1"/>
    </row>
    <row r="15" spans="1:15" ht="14.25" customHeight="1">
      <c r="A15" s="1"/>
      <c r="C15" s="1"/>
      <c r="F15" s="1" t="s">
        <v>12</v>
      </c>
      <c r="G15" s="1">
        <v>4</v>
      </c>
      <c r="H15" s="1">
        <v>24</v>
      </c>
      <c r="I15" s="1">
        <f t="shared" si="1"/>
        <v>4.7066518116287419E-2</v>
      </c>
      <c r="K15" s="1"/>
    </row>
    <row r="16" spans="1:15" ht="14.25" customHeight="1">
      <c r="A16" s="1" t="s">
        <v>29</v>
      </c>
      <c r="B16" s="13">
        <v>2.71828183</v>
      </c>
      <c r="C16" s="14">
        <f>(B12+B14)</f>
        <v>2.708333333333333</v>
      </c>
      <c r="F16" s="1" t="s">
        <v>12</v>
      </c>
      <c r="G16" s="9">
        <v>5</v>
      </c>
      <c r="H16" s="9">
        <v>120</v>
      </c>
      <c r="I16" s="9">
        <f t="shared" si="1"/>
        <v>1.4119955434886224E-2</v>
      </c>
      <c r="K16" s="1"/>
    </row>
    <row r="17" spans="1:15" ht="14.25" customHeight="1">
      <c r="A17" s="1"/>
      <c r="C17" s="1"/>
      <c r="F17" s="1" t="s">
        <v>12</v>
      </c>
      <c r="G17" s="9">
        <v>6</v>
      </c>
      <c r="H17" s="9">
        <v>720</v>
      </c>
      <c r="I17" s="9">
        <f t="shared" si="1"/>
        <v>3.5299888587215561E-3</v>
      </c>
      <c r="K17" s="1"/>
    </row>
    <row r="18" spans="1:15" ht="14.25" customHeight="1">
      <c r="A18" s="1"/>
      <c r="C18" s="1"/>
      <c r="K18" s="1"/>
    </row>
    <row r="19" spans="1:15" ht="14.25" customHeight="1">
      <c r="A19" s="1" t="s">
        <v>30</v>
      </c>
      <c r="C19" s="1"/>
      <c r="K19" s="1"/>
    </row>
    <row r="20" spans="1:15" ht="14.25" customHeight="1">
      <c r="K20" s="1"/>
    </row>
    <row r="21" spans="1:15" ht="14.25" customHeight="1">
      <c r="J21" s="1" t="s">
        <v>31</v>
      </c>
      <c r="K21" s="1"/>
    </row>
    <row r="22" spans="1:15" ht="14.25" customHeight="1">
      <c r="K22" s="1"/>
    </row>
    <row r="23" spans="1:15" ht="14.25" customHeight="1">
      <c r="J23" s="44" t="s">
        <v>32</v>
      </c>
      <c r="K23" s="45"/>
      <c r="L23" s="45"/>
      <c r="M23" s="4"/>
      <c r="N23" s="10">
        <f>'Formula di POISSON'!J13+'Formula di POISSON'!J14+'Formula di POISSON'!J15+'Formula di POISSON'!J16+'Formula di POISSON'!J17+'Formula di POISSON'!J18+'Formula di POISSON'!K14+'Formula di POISSON'!K15+'Formula di POISSON'!K16+'Formula di POISSON'!K17+'Formula di POISSON'!K18+'Formula di POISSON'!L15+'Formula di POISSON'!L16+'Formula di POISSON'!L17+'Formula di POISSON'!L18+'Formula di POISSON'!M16+'Formula di POISSON'!M17+'Formula di POISSON'!M18+'Formula di POISSON'!N17+'Formula di POISSON'!N18+'Formula di POISSON'!O18</f>
        <v>30.557893495699279</v>
      </c>
      <c r="O23" s="15">
        <f>(100/N23)</f>
        <v>3.2724768811068081</v>
      </c>
    </row>
    <row r="24" spans="1:15" ht="14.25" customHeight="1">
      <c r="J24" s="4"/>
      <c r="K24" s="5"/>
      <c r="L24" s="4"/>
      <c r="M24" s="4"/>
    </row>
    <row r="25" spans="1:15" ht="14.25" customHeight="1">
      <c r="J25" s="44" t="s">
        <v>33</v>
      </c>
      <c r="K25" s="45"/>
      <c r="L25" s="45"/>
      <c r="M25" s="45"/>
      <c r="N25" s="10">
        <f>'Formula di POISSON'!J12+'Formula di POISSON'!K13+'Formula di POISSON'!L14+'Formula di POISSON'!M15+'Formula di POISSON'!N16+'Formula di POISSON'!O17+'Formula di POISSON'!P18</f>
        <v>25.455131062618353</v>
      </c>
      <c r="O25" s="15">
        <f>(100/N25)</f>
        <v>3.9284810498129037</v>
      </c>
    </row>
    <row r="26" spans="1:15" ht="14.25" customHeight="1">
      <c r="J26" s="4"/>
      <c r="K26" s="5"/>
      <c r="L26" s="4"/>
      <c r="M26" s="4"/>
      <c r="O26" s="10"/>
    </row>
    <row r="27" spans="1:15" ht="14.25" customHeight="1">
      <c r="J27" s="44" t="s">
        <v>34</v>
      </c>
      <c r="K27" s="45"/>
      <c r="L27" s="45"/>
      <c r="M27" s="45"/>
      <c r="N27" s="10">
        <f>'Formula di POISSON'!K12+'Formula di POISSON'!L12+'Formula di POISSON'!M12+'Formula di POISSON'!N12+'Formula di POISSON'!O12+'Formula di POISSON'!P12+'Formula di POISSON'!L13+'Formula di POISSON'!M13+'Formula di POISSON'!N13+'Formula di POISSON'!O13+'Formula di POISSON'!P13+'Formula di POISSON'!M14+'Formula di POISSON'!N14+'Formula di POISSON'!O14+'Formula di POISSON'!P14+'Formula di POISSON'!N15+'Formula di POISSON'!O15+'Formula di POISSON'!P15+'Formula di POISSON'!O16+'Formula di POISSON'!P16+'Formula di POISSON'!P17</f>
        <v>43.868230664546395</v>
      </c>
      <c r="O27" s="15">
        <f>(100/N27)</f>
        <v>2.2795539844012538</v>
      </c>
    </row>
    <row r="28" spans="1:15" ht="14.25" customHeight="1">
      <c r="K28" s="1"/>
    </row>
    <row r="29" spans="1:15" ht="14.25" customHeight="1">
      <c r="A29" s="1"/>
      <c r="C29" s="1"/>
      <c r="K29" s="1" t="s">
        <v>1</v>
      </c>
      <c r="L29" s="10">
        <f>100-L30</f>
        <v>75.284776482838666</v>
      </c>
      <c r="M29" s="16">
        <f t="shared" ref="M29:M30" si="2">(100/L29)</f>
        <v>1.3282897907360491</v>
      </c>
      <c r="O29" s="10"/>
    </row>
    <row r="30" spans="1:15" ht="14.25" customHeight="1">
      <c r="A30" s="1"/>
      <c r="C30" s="1"/>
      <c r="K30" s="1" t="s">
        <v>2</v>
      </c>
      <c r="L30" s="10">
        <f>'Formula di POISSON'!J12+'Formula di POISSON'!K12+'Formula di POISSON'!J13</f>
        <v>24.715223517161334</v>
      </c>
      <c r="M30" s="16">
        <f t="shared" si="2"/>
        <v>4.0460892425497876</v>
      </c>
      <c r="O30" s="10"/>
    </row>
    <row r="31" spans="1:15" ht="14.25" customHeight="1">
      <c r="A31" s="1"/>
      <c r="C31" s="1"/>
      <c r="K31" s="1"/>
      <c r="L31" s="10"/>
      <c r="M31" s="16"/>
    </row>
    <row r="32" spans="1:15" ht="14.25" customHeight="1">
      <c r="A32" s="1"/>
      <c r="C32" s="1"/>
      <c r="K32" s="17" t="s">
        <v>3</v>
      </c>
      <c r="L32" s="10">
        <f>100-L33</f>
        <v>50.841466707556215</v>
      </c>
      <c r="M32" s="16">
        <f t="shared" ref="M32:M33" si="3">(100/L32)</f>
        <v>1.9668984094264474</v>
      </c>
      <c r="O32" s="10"/>
    </row>
    <row r="33" spans="1:15" ht="14.25" customHeight="1">
      <c r="A33" s="1"/>
      <c r="C33" s="1"/>
      <c r="K33" s="1" t="s">
        <v>4</v>
      </c>
      <c r="L33" s="10">
        <f>'Formula di POISSON'!J12+'Formula di POISSON'!K12+'Formula di POISSON'!K13+'Formula di POISSON'!J13+'Formula di POISSON'!J14+'Formula di POISSON'!L12</f>
        <v>49.158533292443785</v>
      </c>
      <c r="M33" s="16">
        <f t="shared" si="3"/>
        <v>2.0342348174853115</v>
      </c>
      <c r="O33" s="10"/>
    </row>
    <row r="34" spans="1:15" ht="14.25" customHeight="1">
      <c r="A34" s="1"/>
      <c r="C34" s="1"/>
      <c r="K34" s="1"/>
      <c r="L34" s="10"/>
      <c r="M34" s="16"/>
    </row>
    <row r="35" spans="1:15" ht="14.25" customHeight="1">
      <c r="A35" s="1"/>
      <c r="C35" s="1"/>
      <c r="K35" s="1" t="s">
        <v>5</v>
      </c>
      <c r="L35" s="10">
        <f>100-L36</f>
        <v>28.77458982709291</v>
      </c>
      <c r="M35" s="16">
        <f t="shared" ref="M35:M36" si="4">(100/L35)</f>
        <v>3.4752884611353982</v>
      </c>
    </row>
    <row r="36" spans="1:15" ht="14.25" customHeight="1">
      <c r="A36" s="1"/>
      <c r="C36" s="1"/>
      <c r="K36" s="1" t="s">
        <v>6</v>
      </c>
      <c r="L36" s="10">
        <f>'Formula di POISSON'!J12+'Formula di POISSON'!K12+'Formula di POISSON'!K13+'Formula di POISSON'!J13+'Formula di POISSON'!J14+'Formula di POISSON'!K14+'Formula di POISSON'!L13+'Formula di POISSON'!L12+'Formula di POISSON'!M12+'Formula di POISSON'!J15</f>
        <v>71.22541017290709</v>
      </c>
      <c r="M36" s="16">
        <f t="shared" si="4"/>
        <v>1.4039933186378233</v>
      </c>
    </row>
    <row r="37" spans="1:15" ht="14.25" customHeight="1">
      <c r="A37" s="1"/>
      <c r="C37" s="1"/>
      <c r="K37" s="1"/>
    </row>
    <row r="38" spans="1:15" ht="14.25" customHeight="1">
      <c r="A38" s="1"/>
      <c r="C38" s="1"/>
      <c r="K38" s="1" t="s">
        <v>35</v>
      </c>
      <c r="L38" s="10">
        <f>100-L39</f>
        <v>13.833475272612517</v>
      </c>
      <c r="M38" s="16">
        <f t="shared" ref="M38:M39" si="5">100/L38</f>
        <v>7.2288414898879223</v>
      </c>
    </row>
    <row r="39" spans="1:15" ht="14.25" customHeight="1">
      <c r="A39" s="1" t="s">
        <v>36</v>
      </c>
      <c r="C39" s="1"/>
      <c r="K39" s="1" t="s">
        <v>37</v>
      </c>
      <c r="L39" s="10">
        <f>'Formula di POISSON'!J12+'Formula di POISSON'!K12+'Formula di POISSON'!L12+'Formula di POISSON'!M12+'Formula di POISSON'!N12+'Formula di POISSON'!J13+'Formula di POISSON'!K13+'Formula di POISSON'!L13+'Formula di POISSON'!M13+'Formula di POISSON'!J14+'Formula di POISSON'!K14+'Formula di POISSON'!L14+'Formula di POISSON'!J15+'Formula di POISSON'!K15+'Formula di POISSON'!J16</f>
        <v>86.166524727387483</v>
      </c>
      <c r="M39" s="16">
        <f t="shared" si="5"/>
        <v>1.1605434977954454</v>
      </c>
    </row>
    <row r="40" spans="1:15" ht="14.25" customHeight="1">
      <c r="A40" s="1"/>
      <c r="C40" s="1"/>
      <c r="K40" s="1"/>
      <c r="M40" s="16"/>
    </row>
    <row r="41" spans="1:15" ht="14.25" customHeight="1">
      <c r="A41" s="18" t="s">
        <v>38</v>
      </c>
      <c r="C41" s="1"/>
      <c r="K41" s="1" t="s">
        <v>39</v>
      </c>
      <c r="L41" s="10">
        <f>100-L42</f>
        <v>5.7403715556023087</v>
      </c>
      <c r="M41" s="16">
        <f t="shared" ref="M41:M42" si="6">100/L41</f>
        <v>17.420475143704788</v>
      </c>
    </row>
    <row r="42" spans="1:15" ht="14.25" customHeight="1">
      <c r="A42" s="1"/>
      <c r="C42" s="1"/>
      <c r="K42" s="1" t="s">
        <v>40</v>
      </c>
      <c r="L42" s="10">
        <f>'Formula di POISSON'!J12+'Formula di POISSON'!K12+'Formula di POISSON'!L12+'Formula di POISSON'!M12+'Formula di POISSON'!N12+'Formula di POISSON'!O12+'Formula di POISSON'!J13+'Formula di POISSON'!K13+'Formula di POISSON'!L13+'Formula di POISSON'!M13+'Formula di POISSON'!N13+'Formula di POISSON'!J14+'Formula di POISSON'!K14+'Formula di POISSON'!L14+'Formula di POISSON'!M14+'Formula di POISSON'!J15+'Formula di POISSON'!K15+'Formula di POISSON'!L15+'Formula di POISSON'!K16+'Formula di POISSON'!J16+'Formula di POISSON'!J17</f>
        <v>94.259628444397691</v>
      </c>
      <c r="M42" s="16">
        <f t="shared" si="6"/>
        <v>1.0608995775852061</v>
      </c>
    </row>
  </sheetData>
  <sheetProtection password="E5DB" sheet="1" objects="1" scenarios="1"/>
  <mergeCells count="5">
    <mergeCell ref="J27:M27"/>
    <mergeCell ref="B1:C1"/>
    <mergeCell ref="L4:O4"/>
    <mergeCell ref="J23:L23"/>
    <mergeCell ref="J25:M25"/>
  </mergeCells>
  <hyperlinks>
    <hyperlink ref="A4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Formula di POISSON</vt:lpstr>
      <vt:lpstr>Sviluppo formula POISSON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2017-03-21T10:35:08Z</dcterms:created>
  <dcterms:modified xsi:type="dcterms:W3CDTF">2017-03-21T14:04:11Z</dcterms:modified>
</cp:coreProperties>
</file>